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70" windowHeight="2850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'ConsolBalanceSheet'!$A$1:$H$60</definedName>
    <definedName name="_xlnm.Print_Area" localSheetId="3">'ConsolCashFlow'!$A$1:$J$59</definedName>
    <definedName name="_xlnm.Print_Area" localSheetId="2">'ConsolEquity'!$A$1:$N$40</definedName>
    <definedName name="_xlnm.Print_Area" localSheetId="1">'ConsolIncStatement'!$A$1:$I$46</definedName>
  </definedNames>
  <calcPr fullCalcOnLoad="1"/>
</workbook>
</file>

<file path=xl/sharedStrings.xml><?xml version="1.0" encoding="utf-8"?>
<sst xmlns="http://schemas.openxmlformats.org/spreadsheetml/2006/main" count="190" uniqueCount="149">
  <si>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</si>
  <si>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</si>
  <si>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</si>
  <si>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</si>
  <si>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</si>
  <si>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</si>
  <si>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</si>
  <si>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</si>
  <si>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</si>
  <si>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</si>
  <si>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</si>
  <si>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</si>
  <si>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</si>
  <si>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</si>
  <si>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</si>
  <si>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</si>
  <si>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</si>
  <si>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</si>
  <si>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</si>
  <si>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</si>
  <si>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</si>
  <si>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</si>
  <si>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</si>
  <si>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</si>
  <si>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</si>
  <si>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</si>
  <si>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</si>
  <si>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</si>
  <si>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</si>
  <si>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</si>
  <si>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</si>
  <si>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</si>
  <si>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</si>
  <si>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</si>
  <si>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</si>
  <si>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</si>
  <si>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</si>
  <si>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</si>
  <si>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</si>
  <si>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</si>
  <si>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</si>
  <si>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</si>
  <si>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</si>
  <si>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</si>
  <si>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</si>
  <si>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</si>
  <si>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</si>
  <si>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</si>
  <si>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</si>
  <si>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</si>
  <si>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</si>
  <si>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</si>
  <si>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</si>
  <si>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</si>
  <si>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</si>
  <si>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</si>
  <si>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</si>
  <si>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</si>
  <si>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</si>
  <si>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</si>
  <si>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</si>
  <si>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</si>
  <si>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</si>
  <si>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</si>
  <si>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</si>
  <si>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</si>
  <si>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</si>
  <si>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</si>
  <si>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</si>
  <si>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</si>
  <si>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</si>
  <si>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</si>
  <si>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</si>
  <si>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</si>
  <si>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</si>
  <si>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</si>
  <si>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</si>
  <si>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</si>
  <si>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</si>
  <si>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</si>
  <si>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</si>
  <si>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</si>
  <si>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</si>
  <si>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</si>
  <si>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</si>
  <si>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</si>
  <si>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</si>
  <si>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</si>
  <si>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</si>
  <si>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</si>
  <si>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</si>
  <si>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</si>
  <si>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</si>
  <si>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</si>
  <si>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</si>
  <si>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</si>
  <si>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</si>
  <si>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</si>
  <si>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</si>
  <si>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</si>
  <si>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</si>
  <si>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</si>
  <si>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</si>
  <si>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</si>
  <si>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</si>
  <si>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</si>
  <si>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</si>
  <si>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</si>
  <si>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</si>
  <si>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</si>
  <si>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</si>
  <si>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</si>
  <si>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</si>
  <si>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</si>
  <si>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</si>
  <si>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</si>
  <si>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</si>
  <si>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</si>
  <si>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</si>
  <si>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</si>
  <si>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</si>
  <si>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</si>
  <si>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</si>
  <si>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</si>
  <si>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</si>
  <si>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</si>
  <si>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</si>
  <si>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Equity attributable to equity holders of the Company</t>
  </si>
  <si>
    <t>Conversion of golf membership</t>
  </si>
  <si>
    <t xml:space="preserve"> to shares in a subsidiary</t>
  </si>
  <si>
    <t>31/12/07</t>
  </si>
  <si>
    <t xml:space="preserve"> with the Audited Financial Statements for the year ended 31 December 2007 and the</t>
  </si>
  <si>
    <t>Audited Financial Statements for the year ended 31 December 2007 and the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</si>
  <si>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</si>
  <si>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</si>
  <si>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</si>
  <si>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</si>
  <si>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</si>
  <si>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>At 01/01/2008 (restated)</t>
  </si>
  <si>
    <t>Effects of adopting FRS121(refer Note A1)</t>
  </si>
  <si>
    <t>(Restated)</t>
  </si>
  <si>
    <t xml:space="preserve">CASH AND CASH EQUIVALENTS AT END OF QUARTER (Note A) </t>
  </si>
  <si>
    <t>Interim Financial Report For The Third Quarter</t>
  </si>
  <si>
    <t>30/09/08</t>
  </si>
  <si>
    <t>30/09/07</t>
  </si>
  <si>
    <t>For The 9 Months Ended 30 September 2008</t>
  </si>
  <si>
    <t>Balance at 30/09/2008</t>
  </si>
  <si>
    <t>30/09/2008</t>
  </si>
  <si>
    <t>30/09/2007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</si>
</sst>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57" applyFont="1" applyFill="1" applyAlignment="1">
      <alignment horizontal="centerContinuous"/>
      <protection/>
    </xf>
    <xf numFmtId="37" fontId="1" fillId="0" borderId="0" xfId="57" applyFont="1" applyFill="1" applyAlignment="1">
      <alignment/>
      <protection/>
    </xf>
    <xf numFmtId="37" fontId="1" fillId="0" borderId="0" xfId="57" applyFont="1" applyFill="1" applyAlignment="1">
      <alignment horizontal="center"/>
      <protection/>
    </xf>
    <xf numFmtId="184" fontId="1" fillId="0" borderId="0" xfId="57" applyNumberFormat="1" applyFont="1" applyFill="1" applyAlignment="1">
      <alignment horizontal="center"/>
      <protection/>
    </xf>
    <xf numFmtId="37" fontId="9" fillId="0" borderId="0" xfId="57" applyFont="1" applyFill="1" applyAlignment="1">
      <alignment/>
      <protection/>
    </xf>
    <xf numFmtId="37" fontId="1" fillId="0" borderId="11" xfId="57" applyFont="1" applyFill="1" applyBorder="1" applyAlignment="1">
      <alignment horizontal="center"/>
      <protection/>
    </xf>
    <xf numFmtId="37" fontId="9" fillId="0" borderId="0" xfId="57" applyFont="1" applyFill="1" applyAlignment="1" quotePrefix="1">
      <alignment/>
      <protection/>
    </xf>
    <xf numFmtId="37" fontId="1" fillId="0" borderId="0" xfId="57" applyFont="1" applyFill="1" applyBorder="1" applyAlignment="1">
      <alignment horizontal="center"/>
      <protection/>
    </xf>
    <xf numFmtId="43" fontId="1" fillId="0" borderId="0" xfId="42" applyFont="1" applyFill="1" applyAlignment="1">
      <alignment/>
    </xf>
    <xf numFmtId="0" fontId="1" fillId="0" borderId="0" xfId="0" applyFont="1" applyAlignment="1">
      <alignment/>
    </xf>
    <xf numFmtId="37" fontId="1" fillId="0" borderId="12" xfId="5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41" fontId="1" fillId="0" borderId="0" xfId="42" applyNumberFormat="1" applyFont="1" applyFill="1" applyAlignment="1">
      <alignment/>
    </xf>
    <xf numFmtId="41" fontId="1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43" fontId="1" fillId="0" borderId="0" xfId="42" applyFont="1" applyFill="1" applyAlignment="1">
      <alignment horizontal="left" indent="1"/>
    </xf>
    <xf numFmtId="37" fontId="1" fillId="0" borderId="0" xfId="57" applyFont="1" applyFill="1" applyBorder="1" applyAlignment="1">
      <alignment/>
      <protection/>
    </xf>
    <xf numFmtId="41" fontId="1" fillId="0" borderId="0" xfId="42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57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" fillId="0" borderId="0" xfId="57" applyFont="1" applyFill="1" applyAlignment="1">
      <alignment horizontal="right"/>
      <protection/>
    </xf>
    <xf numFmtId="41" fontId="1" fillId="0" borderId="0" xfId="42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37" fontId="15" fillId="35" borderId="0" xfId="57" applyFont="1" applyFill="1" applyAlignment="1">
      <alignment/>
      <protection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1" xfId="57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1" fontId="2" fillId="34" borderId="0" xfId="0" applyNumberFormat="1" applyFont="1" applyFill="1" applyAlignment="1" quotePrefix="1">
      <alignment horizontal="center"/>
    </xf>
    <xf numFmtId="3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85" fontId="1" fillId="0" borderId="0" xfId="57" applyNumberFormat="1" applyFont="1" applyFill="1" applyBorder="1" applyAlignment="1">
      <alignment horizontal="center"/>
      <protection/>
    </xf>
    <xf numFmtId="43" fontId="1" fillId="0" borderId="0" xfId="42" applyFont="1" applyFill="1" applyBorder="1" applyAlignment="1">
      <alignment horizontal="center"/>
    </xf>
    <xf numFmtId="43" fontId="1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185" fontId="1" fillId="0" borderId="11" xfId="57" applyNumberFormat="1" applyFont="1" applyFill="1" applyBorder="1" applyAlignment="1">
      <alignment horizontal="center"/>
      <protection/>
    </xf>
    <xf numFmtId="185" fontId="1" fillId="0" borderId="11" xfId="57" applyNumberFormat="1" applyFont="1" applyFill="1" applyBorder="1" applyAlignment="1">
      <alignment/>
      <protection/>
    </xf>
    <xf numFmtId="37" fontId="1" fillId="0" borderId="11" xfId="57" applyFont="1" applyFill="1" applyBorder="1" applyAlignment="1">
      <alignment/>
      <protection/>
    </xf>
    <xf numFmtId="41" fontId="1" fillId="0" borderId="11" xfId="42" applyNumberFormat="1" applyFont="1" applyFill="1" applyBorder="1" applyAlignment="1">
      <alignment horizontal="right"/>
    </xf>
    <xf numFmtId="37" fontId="0" fillId="0" borderId="0" xfId="57" applyFont="1" applyFill="1" applyAlignment="1">
      <alignment/>
      <protection/>
    </xf>
    <xf numFmtId="2" fontId="20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0" xfId="42" applyNumberFormat="1" applyFont="1" applyFill="1" applyAlignment="1">
      <alignment/>
    </xf>
    <xf numFmtId="0" fontId="2" fillId="36" borderId="0" xfId="0" applyFont="1" applyFill="1" applyAlignment="1">
      <alignment horizontal="center"/>
    </xf>
    <xf numFmtId="1" fontId="2" fillId="36" borderId="0" xfId="0" applyNumberFormat="1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, P&amp;L - Dec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63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G1" s="125"/>
      <c r="H1" s="4"/>
    </row>
    <row r="2" spans="1:5" ht="15">
      <c r="A2" s="9" t="s">
        <v>142</v>
      </c>
      <c r="B2" s="9"/>
      <c r="C2" s="10"/>
      <c r="D2" s="11"/>
      <c r="E2" s="11"/>
    </row>
    <row r="3" spans="1:6" s="3" customFormat="1" ht="15">
      <c r="A3" s="39" t="s">
        <v>19</v>
      </c>
      <c r="B3" s="35"/>
      <c r="C3" s="35"/>
      <c r="F3" s="101"/>
    </row>
    <row r="4" spans="1:8" ht="15">
      <c r="A4" s="25" t="s">
        <v>145</v>
      </c>
      <c r="B4" s="26"/>
      <c r="C4" s="26"/>
      <c r="D4" s="26"/>
      <c r="E4" s="26"/>
      <c r="H4" s="96"/>
    </row>
    <row r="5" spans="1:8" ht="15">
      <c r="A5" s="25"/>
      <c r="B5" s="26"/>
      <c r="C5" s="26"/>
      <c r="D5" s="26"/>
      <c r="E5" s="26"/>
      <c r="F5" s="136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136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136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136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37" t="s">
        <v>143</v>
      </c>
      <c r="G9" s="3"/>
      <c r="H9" s="107" t="s">
        <v>130</v>
      </c>
    </row>
    <row r="10" spans="1:11" ht="15">
      <c r="A10" s="23"/>
      <c r="B10" s="35"/>
      <c r="C10" s="35"/>
      <c r="F10" s="136" t="s">
        <v>64</v>
      </c>
      <c r="G10" s="3"/>
      <c r="H10" s="38" t="s">
        <v>140</v>
      </c>
      <c r="I10" s="62"/>
      <c r="J10" s="63"/>
      <c r="K10" s="62"/>
    </row>
    <row r="11" spans="3:11" ht="15">
      <c r="C11" s="1"/>
      <c r="F11" s="136" t="s">
        <v>0</v>
      </c>
      <c r="G11" s="37"/>
      <c r="H11" s="38" t="s">
        <v>0</v>
      </c>
      <c r="I11" s="62"/>
      <c r="J11" s="63"/>
      <c r="K11" s="62"/>
    </row>
    <row r="12" spans="1:11" ht="15.75">
      <c r="A12" s="100" t="s">
        <v>111</v>
      </c>
      <c r="C12" s="1"/>
      <c r="F12" s="102"/>
      <c r="G12" s="62"/>
      <c r="H12" s="102"/>
      <c r="I12" s="62"/>
      <c r="J12" s="63"/>
      <c r="K12" s="62"/>
    </row>
    <row r="13" spans="1:11" ht="15">
      <c r="A13" s="3" t="s">
        <v>115</v>
      </c>
      <c r="C13" s="1"/>
      <c r="F13" s="24"/>
      <c r="G13" s="63"/>
      <c r="H13" s="63"/>
      <c r="I13" s="62"/>
      <c r="J13" s="63"/>
      <c r="K13" s="62"/>
    </row>
    <row r="14" spans="1:11" ht="15">
      <c r="A14" s="1" t="s">
        <v>1</v>
      </c>
      <c r="C14" s="1"/>
      <c r="F14" s="64">
        <f>333957-333957+339996</f>
        <v>339996</v>
      </c>
      <c r="G14" s="63"/>
      <c r="H14" s="64">
        <f>337133+266</f>
        <v>337399</v>
      </c>
      <c r="I14" s="62"/>
      <c r="J14" s="63"/>
      <c r="K14" s="62"/>
    </row>
    <row r="15" spans="1:11" ht="15">
      <c r="A15" s="63" t="s">
        <v>121</v>
      </c>
      <c r="C15" s="1"/>
      <c r="F15" s="64">
        <f>114313-114313+114968</f>
        <v>114968</v>
      </c>
      <c r="G15" s="63"/>
      <c r="H15" s="64">
        <v>114441</v>
      </c>
      <c r="I15" s="62"/>
      <c r="J15" s="63"/>
      <c r="K15" s="62"/>
    </row>
    <row r="16" spans="1:11" ht="15">
      <c r="A16" s="63" t="s">
        <v>104</v>
      </c>
      <c r="C16" s="1"/>
      <c r="F16" s="64">
        <f>139472-139472+138448</f>
        <v>138448</v>
      </c>
      <c r="G16" s="63"/>
      <c r="H16" s="64">
        <v>141019</v>
      </c>
      <c r="I16" s="62"/>
      <c r="J16" s="63"/>
      <c r="K16" s="62"/>
    </row>
    <row r="17" spans="1:11" ht="15">
      <c r="A17" s="63" t="s">
        <v>126</v>
      </c>
      <c r="C17" s="1"/>
      <c r="F17" s="64">
        <f>14721-14721+14660</f>
        <v>14660</v>
      </c>
      <c r="G17" s="63"/>
      <c r="H17" s="64">
        <v>14467</v>
      </c>
      <c r="I17" s="62"/>
      <c r="J17" s="63"/>
      <c r="K17" s="62"/>
    </row>
    <row r="18" spans="1:11" ht="15">
      <c r="A18" s="1" t="s">
        <v>2</v>
      </c>
      <c r="C18" s="1"/>
      <c r="F18" s="64">
        <f>864-864+863</f>
        <v>863</v>
      </c>
      <c r="G18" s="63"/>
      <c r="H18" s="64">
        <v>922</v>
      </c>
      <c r="I18" s="62"/>
      <c r="J18" s="54"/>
      <c r="K18" s="62"/>
    </row>
    <row r="19" spans="1:8" ht="14.25">
      <c r="A19" s="1" t="s">
        <v>3</v>
      </c>
      <c r="C19" s="1"/>
      <c r="F19" s="64">
        <f>236235-236235+244726-5270</f>
        <v>239456</v>
      </c>
      <c r="G19" s="63"/>
      <c r="H19" s="64">
        <v>179435</v>
      </c>
    </row>
    <row r="20" spans="1:10" ht="14.25">
      <c r="A20" s="1" t="s">
        <v>4</v>
      </c>
      <c r="C20" s="1"/>
      <c r="F20" s="64">
        <f>302-302+563</f>
        <v>563</v>
      </c>
      <c r="G20" s="63"/>
      <c r="H20" s="64">
        <v>323</v>
      </c>
      <c r="J20" s="2"/>
    </row>
    <row r="21" spans="3:8" ht="14.25">
      <c r="C21" s="1"/>
      <c r="F21" s="55">
        <f>SUM(F14:F20)</f>
        <v>848954</v>
      </c>
      <c r="G21" s="63"/>
      <c r="H21" s="73">
        <f>SUM(H14:H20)</f>
        <v>788006</v>
      </c>
    </row>
    <row r="22" spans="3:8" ht="14.25">
      <c r="C22" s="1"/>
      <c r="F22" s="64"/>
      <c r="G22" s="63"/>
      <c r="H22" s="63"/>
    </row>
    <row r="23" spans="1:8" ht="15">
      <c r="A23" s="3" t="s">
        <v>114</v>
      </c>
      <c r="C23" s="1"/>
      <c r="F23" s="24"/>
      <c r="G23" s="63"/>
      <c r="H23" s="63"/>
    </row>
    <row r="24" spans="1:8" ht="14.25">
      <c r="A24" s="1" t="s">
        <v>94</v>
      </c>
      <c r="C24" s="1"/>
      <c r="F24" s="64">
        <f>94669-94669+73071</f>
        <v>73071</v>
      </c>
      <c r="G24" s="63"/>
      <c r="H24" s="64">
        <v>111347</v>
      </c>
    </row>
    <row r="25" spans="1:8" ht="14.25">
      <c r="A25" s="1" t="s">
        <v>5</v>
      </c>
      <c r="C25" s="1"/>
      <c r="F25" s="64">
        <v>168971</v>
      </c>
      <c r="G25" s="63"/>
      <c r="H25" s="64">
        <f>178941-3</f>
        <v>178938</v>
      </c>
    </row>
    <row r="26" spans="1:8" ht="14.25">
      <c r="A26" s="1" t="s">
        <v>6</v>
      </c>
      <c r="C26" s="1"/>
      <c r="F26" s="64">
        <f>92651-92651+76054-3718-160</f>
        <v>72176</v>
      </c>
      <c r="G26" s="63"/>
      <c r="H26" s="64">
        <f>105887-105887+106645</f>
        <v>106645</v>
      </c>
    </row>
    <row r="27" spans="1:9" ht="14.25">
      <c r="A27" s="1" t="s">
        <v>7</v>
      </c>
      <c r="C27" s="1"/>
      <c r="F27" s="64">
        <f>11753-11753+14370</f>
        <v>14370</v>
      </c>
      <c r="G27" s="63"/>
      <c r="H27" s="64">
        <f>12071-125-11946+11211</f>
        <v>11211</v>
      </c>
      <c r="I27" s="2"/>
    </row>
    <row r="28" spans="1:8" ht="14.25">
      <c r="A28" s="1" t="s">
        <v>70</v>
      </c>
      <c r="C28" s="1"/>
      <c r="F28" s="64">
        <f>425-425+200</f>
        <v>200</v>
      </c>
      <c r="G28" s="63"/>
      <c r="H28" s="64">
        <f>508-508+471</f>
        <v>471</v>
      </c>
    </row>
    <row r="29" spans="1:8" ht="14.25">
      <c r="A29" s="1" t="s">
        <v>8</v>
      </c>
      <c r="C29" s="1"/>
      <c r="F29" s="64">
        <f>74737+168882-243619+39123+213135</f>
        <v>252258</v>
      </c>
      <c r="G29" s="63"/>
      <c r="H29" s="64">
        <f>40695+156253</f>
        <v>196948</v>
      </c>
    </row>
    <row r="30" spans="3:10" ht="14.25">
      <c r="C30" s="1"/>
      <c r="F30" s="55">
        <f>SUM(F24:F29)</f>
        <v>581046</v>
      </c>
      <c r="G30" s="63"/>
      <c r="H30" s="73">
        <f>SUM(H24:H29)</f>
        <v>605560</v>
      </c>
      <c r="J30" s="2"/>
    </row>
    <row r="31" spans="1:8" ht="16.5" thickBot="1">
      <c r="A31" s="100" t="s">
        <v>112</v>
      </c>
      <c r="F31" s="65">
        <f>F30+F21</f>
        <v>1430000</v>
      </c>
      <c r="G31" s="63"/>
      <c r="H31" s="65">
        <f>H30+H21</f>
        <v>1393566</v>
      </c>
    </row>
    <row r="32" spans="6:8" ht="14.25">
      <c r="F32" s="24"/>
      <c r="G32" s="63"/>
      <c r="H32" s="63"/>
    </row>
    <row r="33" spans="1:8" ht="15.75">
      <c r="A33" s="100" t="s">
        <v>113</v>
      </c>
      <c r="C33" s="1"/>
      <c r="F33" s="24"/>
      <c r="G33" s="63"/>
      <c r="H33" s="63"/>
    </row>
    <row r="34" spans="1:8" ht="15">
      <c r="A34" s="3" t="s">
        <v>127</v>
      </c>
      <c r="C34" s="1"/>
      <c r="F34" s="24"/>
      <c r="G34" s="63"/>
      <c r="H34" s="63"/>
    </row>
    <row r="35" spans="1:8" ht="14.25">
      <c r="A35" s="1" t="s">
        <v>13</v>
      </c>
      <c r="C35" s="1"/>
      <c r="F35" s="64">
        <v>241393</v>
      </c>
      <c r="G35" s="63"/>
      <c r="H35" s="66">
        <v>241393</v>
      </c>
    </row>
    <row r="36" spans="1:9" ht="14.25">
      <c r="A36" s="1" t="s">
        <v>14</v>
      </c>
      <c r="C36" s="1"/>
      <c r="F36" s="134">
        <v>884430</v>
      </c>
      <c r="G36" s="63"/>
      <c r="H36" s="74">
        <f>1077896-H35</f>
        <v>836503</v>
      </c>
      <c r="I36" s="104"/>
    </row>
    <row r="37" spans="3:8" ht="14.25">
      <c r="C37" s="1"/>
      <c r="F37" s="64">
        <f>SUM(F35:F36)</f>
        <v>1125823</v>
      </c>
      <c r="G37" s="63"/>
      <c r="H37" s="66">
        <f>SUM(H35:H36)</f>
        <v>1077896</v>
      </c>
    </row>
    <row r="38" spans="1:8" ht="15">
      <c r="A38" s="3" t="s">
        <v>116</v>
      </c>
      <c r="C38" s="1"/>
      <c r="F38" s="64">
        <f>110081-110081+111906</f>
        <v>111906</v>
      </c>
      <c r="G38" s="63"/>
      <c r="H38" s="66">
        <f>104688-104688+108628</f>
        <v>108628</v>
      </c>
    </row>
    <row r="39" spans="1:8" ht="15">
      <c r="A39" s="101" t="s">
        <v>97</v>
      </c>
      <c r="C39" s="1"/>
      <c r="F39" s="55">
        <f>SUM(F37:F38)</f>
        <v>1237729</v>
      </c>
      <c r="G39" s="63"/>
      <c r="H39" s="73">
        <f>SUM(H37:H38)</f>
        <v>1186524</v>
      </c>
    </row>
    <row r="40" spans="6:8" ht="14.25">
      <c r="F40" s="24"/>
      <c r="G40" s="63"/>
      <c r="H40" s="63"/>
    </row>
    <row r="41" spans="1:8" ht="15">
      <c r="A41" s="3" t="s">
        <v>17</v>
      </c>
      <c r="F41" s="24"/>
      <c r="G41" s="63"/>
      <c r="H41" s="63"/>
    </row>
    <row r="42" spans="1:8" ht="14.25">
      <c r="A42" s="1" t="s">
        <v>92</v>
      </c>
      <c r="C42" s="1"/>
      <c r="F42" s="64">
        <f>11550-11550+11597</f>
        <v>11597</v>
      </c>
      <c r="G42" s="63"/>
      <c r="H42" s="64">
        <f>13279-13279+12483</f>
        <v>12483</v>
      </c>
    </row>
    <row r="43" spans="1:8" ht="14.25">
      <c r="A43" s="1" t="s">
        <v>16</v>
      </c>
      <c r="C43" s="1"/>
      <c r="F43" s="64">
        <f>13447-28-13419+13564</f>
        <v>13564</v>
      </c>
      <c r="G43" s="63"/>
      <c r="H43" s="64">
        <f>14621-516-14105+14077</f>
        <v>14077</v>
      </c>
    </row>
    <row r="44" spans="3:8" ht="10.5" customHeight="1">
      <c r="C44" s="1"/>
      <c r="F44" s="64"/>
      <c r="G44" s="63"/>
      <c r="H44" s="66"/>
    </row>
    <row r="45" spans="3:8" ht="14.25">
      <c r="C45" s="1"/>
      <c r="F45" s="55">
        <f>SUM(F42:F44)</f>
        <v>25161</v>
      </c>
      <c r="G45" s="63"/>
      <c r="H45" s="73">
        <f>SUM(H42:H44)</f>
        <v>26560</v>
      </c>
    </row>
    <row r="46" spans="1:8" ht="15">
      <c r="A46" s="3" t="s">
        <v>117</v>
      </c>
      <c r="C46" s="1"/>
      <c r="F46" s="64"/>
      <c r="G46" s="63"/>
      <c r="H46" s="63"/>
    </row>
    <row r="47" spans="1:8" ht="14.25">
      <c r="A47" s="1" t="s">
        <v>9</v>
      </c>
      <c r="C47" s="1"/>
      <c r="F47" s="64">
        <f>52189-52189+32669</f>
        <v>32669</v>
      </c>
      <c r="G47" s="63"/>
      <c r="H47" s="64">
        <f>46864+1-46865+47660</f>
        <v>47660</v>
      </c>
    </row>
    <row r="48" spans="1:8" ht="14.25">
      <c r="A48" s="1" t="s">
        <v>10</v>
      </c>
      <c r="C48" s="1"/>
      <c r="F48" s="64">
        <f>46865-46865+26990</f>
        <v>26990</v>
      </c>
      <c r="G48" s="63"/>
      <c r="H48" s="64">
        <f>49001-49001+48976</f>
        <v>48976</v>
      </c>
    </row>
    <row r="49" spans="1:9" ht="14.25">
      <c r="A49" s="1" t="s">
        <v>11</v>
      </c>
      <c r="C49" s="1"/>
      <c r="F49" s="64">
        <v>74747</v>
      </c>
      <c r="G49" s="63"/>
      <c r="H49" s="64">
        <f>63100</f>
        <v>63100</v>
      </c>
      <c r="I49" s="2"/>
    </row>
    <row r="50" spans="1:8" ht="14.25">
      <c r="A50" s="1" t="s">
        <v>91</v>
      </c>
      <c r="C50" s="1"/>
      <c r="F50" s="64">
        <v>24730</v>
      </c>
      <c r="G50" s="63"/>
      <c r="H50" s="64">
        <f>20746</f>
        <v>20746</v>
      </c>
    </row>
    <row r="51" spans="1:8" ht="14.25">
      <c r="A51" s="1" t="s">
        <v>12</v>
      </c>
      <c r="C51" s="1"/>
      <c r="F51" s="64">
        <f>19157-19157+7974</f>
        <v>7974</v>
      </c>
      <c r="G51" s="54"/>
      <c r="H51" s="64">
        <v>0</v>
      </c>
    </row>
    <row r="52" spans="3:8" ht="14.25">
      <c r="C52" s="1"/>
      <c r="F52" s="55">
        <f>SUM(F47:F51)</f>
        <v>167110</v>
      </c>
      <c r="G52" s="63"/>
      <c r="H52" s="73">
        <f>SUM(H47:H51)</f>
        <v>180482</v>
      </c>
    </row>
    <row r="53" spans="1:8" ht="15.75" thickBot="1">
      <c r="A53" s="3" t="s">
        <v>118</v>
      </c>
      <c r="C53" s="1"/>
      <c r="F53" s="65">
        <f>F52+F45</f>
        <v>192271</v>
      </c>
      <c r="G53" s="63"/>
      <c r="H53" s="65">
        <f>H52+H45</f>
        <v>207042</v>
      </c>
    </row>
    <row r="54" spans="1:9" ht="16.5" thickBot="1">
      <c r="A54" s="100" t="s">
        <v>119</v>
      </c>
      <c r="C54" s="1"/>
      <c r="F54" s="126">
        <f>F53+F39</f>
        <v>1430000</v>
      </c>
      <c r="G54" s="63"/>
      <c r="H54" s="75">
        <f>H53+H39</f>
        <v>1393566</v>
      </c>
      <c r="I54" s="2"/>
    </row>
    <row r="57" spans="1:9" ht="15">
      <c r="A57" s="138" t="s">
        <v>75</v>
      </c>
      <c r="B57" s="138"/>
      <c r="C57" s="138"/>
      <c r="D57" s="138"/>
      <c r="E57" s="138"/>
      <c r="F57" s="138"/>
      <c r="G57" s="138"/>
      <c r="H57" s="138"/>
      <c r="I57" s="39"/>
    </row>
    <row r="58" spans="1:9" ht="15">
      <c r="A58" s="138" t="s">
        <v>131</v>
      </c>
      <c r="B58" s="138"/>
      <c r="C58" s="138"/>
      <c r="D58" s="138"/>
      <c r="E58" s="138"/>
      <c r="F58" s="138"/>
      <c r="G58" s="138"/>
      <c r="H58" s="138"/>
      <c r="I58" s="39"/>
    </row>
    <row r="59" spans="1:9" ht="15">
      <c r="A59" s="138" t="s">
        <v>109</v>
      </c>
      <c r="B59" s="138"/>
      <c r="C59" s="138"/>
      <c r="D59" s="138"/>
      <c r="E59" s="138"/>
      <c r="F59" s="138"/>
      <c r="G59" s="138"/>
      <c r="H59" s="138"/>
      <c r="I59" s="39"/>
    </row>
    <row r="60" spans="1:9" ht="15">
      <c r="A60" s="37"/>
      <c r="B60" s="37"/>
      <c r="C60" s="37"/>
      <c r="D60" s="37"/>
      <c r="E60" s="37"/>
      <c r="F60" s="62"/>
      <c r="G60" s="37"/>
      <c r="H60" s="37"/>
      <c r="I60" s="39"/>
    </row>
    <row r="61" spans="1:9" ht="15">
      <c r="A61" s="37"/>
      <c r="B61" s="37"/>
      <c r="C61" s="37"/>
      <c r="D61" s="37"/>
      <c r="E61" s="37"/>
      <c r="F61" s="62"/>
      <c r="G61" s="37"/>
      <c r="H61" s="37"/>
      <c r="I61" s="39"/>
    </row>
  </sheetData>
  <sheetProtection/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95" zoomScaleNormal="95" zoomScalePageLayoutView="0" workbookViewId="0" topLeftCell="D22">
      <selection activeCell="A43" sqref="A43:I43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58" customWidth="1"/>
    <col min="11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F1" s="133"/>
      <c r="H1" s="125"/>
      <c r="I1" s="4"/>
    </row>
    <row r="2" spans="1:5" ht="15">
      <c r="A2" s="9" t="str">
        <f>ConsolBalanceSheet!A2</f>
        <v>Interim Financial Report For The Third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9 Months Ended 30 September 2008</v>
      </c>
      <c r="B4" s="26"/>
      <c r="C4" s="26"/>
      <c r="D4" s="26"/>
      <c r="E4" s="3"/>
    </row>
    <row r="5" spans="5:9" ht="14.25">
      <c r="E5" s="95"/>
      <c r="F5" s="95"/>
      <c r="G5" s="13"/>
      <c r="H5" s="95"/>
      <c r="I5" s="95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8" t="s">
        <v>73</v>
      </c>
      <c r="F7" s="98" t="s">
        <v>28</v>
      </c>
      <c r="G7" s="18"/>
      <c r="H7" s="17" t="s">
        <v>73</v>
      </c>
      <c r="I7" s="17" t="s">
        <v>28</v>
      </c>
    </row>
    <row r="8" spans="5:9" ht="14.25">
      <c r="E8" s="98" t="s">
        <v>30</v>
      </c>
      <c r="F8" s="98" t="s">
        <v>30</v>
      </c>
      <c r="G8" s="18"/>
      <c r="H8" s="17" t="s">
        <v>30</v>
      </c>
      <c r="I8" s="17" t="s">
        <v>30</v>
      </c>
    </row>
    <row r="9" spans="5:9" ht="15" customHeight="1">
      <c r="E9" s="98" t="s">
        <v>29</v>
      </c>
      <c r="F9" s="98" t="s">
        <v>32</v>
      </c>
      <c r="G9" s="18"/>
      <c r="H9" s="17" t="s">
        <v>31</v>
      </c>
      <c r="I9" s="17" t="s">
        <v>32</v>
      </c>
    </row>
    <row r="10" spans="5:10" ht="14.25">
      <c r="E10" s="99"/>
      <c r="F10" s="98" t="s">
        <v>29</v>
      </c>
      <c r="G10" s="18"/>
      <c r="H10" s="17"/>
      <c r="I10" s="17" t="s">
        <v>33</v>
      </c>
      <c r="J10" s="60"/>
    </row>
    <row r="11" spans="5:10" ht="14.25">
      <c r="E11" s="19"/>
      <c r="F11" s="17"/>
      <c r="G11" s="18"/>
      <c r="H11" s="17"/>
      <c r="I11" s="17"/>
      <c r="J11" s="60"/>
    </row>
    <row r="12" spans="5:10" ht="14.25">
      <c r="E12" s="83" t="s">
        <v>143</v>
      </c>
      <c r="F12" s="87" t="s">
        <v>144</v>
      </c>
      <c r="G12" s="21"/>
      <c r="H12" s="20" t="str">
        <f>E12</f>
        <v>30/09/08</v>
      </c>
      <c r="I12" s="88" t="str">
        <f>F12</f>
        <v>30/09/07</v>
      </c>
      <c r="J12" s="60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24"/>
      <c r="G14" s="101"/>
      <c r="H14" s="101"/>
      <c r="I14" s="124"/>
    </row>
    <row r="15" spans="1:9" ht="15">
      <c r="A15" s="1" t="s">
        <v>21</v>
      </c>
      <c r="E15" s="48">
        <v>360109</v>
      </c>
      <c r="F15" s="44">
        <v>337253</v>
      </c>
      <c r="G15" s="49"/>
      <c r="H15" s="48">
        <v>1096433</v>
      </c>
      <c r="I15" s="48">
        <v>798481</v>
      </c>
    </row>
    <row r="16" spans="1:9" ht="15">
      <c r="A16" s="1" t="s">
        <v>23</v>
      </c>
      <c r="E16" s="48">
        <v>-301817</v>
      </c>
      <c r="F16" s="127">
        <v>-285782</v>
      </c>
      <c r="G16" s="49"/>
      <c r="H16" s="48">
        <v>-916116</v>
      </c>
      <c r="I16" s="48">
        <v>-661798</v>
      </c>
    </row>
    <row r="17" spans="5:9" ht="15.75" thickBot="1">
      <c r="E17" s="50"/>
      <c r="F17" s="128"/>
      <c r="G17" s="49"/>
      <c r="H17" s="50"/>
      <c r="I17" s="110"/>
    </row>
    <row r="18" spans="1:9" ht="14.25">
      <c r="A18" s="1" t="s">
        <v>24</v>
      </c>
      <c r="E18" s="129">
        <f>SUM(E15:E17)</f>
        <v>58292</v>
      </c>
      <c r="F18" s="127">
        <f>SUM(F15:F17)</f>
        <v>51471</v>
      </c>
      <c r="G18" s="129"/>
      <c r="H18" s="112">
        <f>SUM(H15:H17)</f>
        <v>180317</v>
      </c>
      <c r="I18" s="112">
        <f>SUM(I15:I17)</f>
        <v>136683</v>
      </c>
    </row>
    <row r="19" spans="1:11" ht="15">
      <c r="A19" s="1" t="s">
        <v>98</v>
      </c>
      <c r="E19" s="51">
        <v>1796</v>
      </c>
      <c r="F19" s="127">
        <v>6776</v>
      </c>
      <c r="G19" s="52"/>
      <c r="H19" s="51">
        <v>17671</v>
      </c>
      <c r="I19" s="51">
        <v>21345</v>
      </c>
      <c r="J19" s="76"/>
      <c r="K19" s="2"/>
    </row>
    <row r="20" spans="1:9" ht="14.25">
      <c r="A20" s="1" t="s">
        <v>25</v>
      </c>
      <c r="E20" s="51">
        <v>-8673</v>
      </c>
      <c r="F20" s="127">
        <v>-7712</v>
      </c>
      <c r="G20" s="46"/>
      <c r="H20" s="46">
        <v>-28324</v>
      </c>
      <c r="I20" s="46">
        <v>-20735</v>
      </c>
    </row>
    <row r="21" spans="1:9" ht="15">
      <c r="A21" s="1" t="s">
        <v>26</v>
      </c>
      <c r="E21" s="51">
        <v>-14937</v>
      </c>
      <c r="F21" s="127">
        <v>-12598</v>
      </c>
      <c r="G21" s="52"/>
      <c r="H21" s="51">
        <v>-42605</v>
      </c>
      <c r="I21" s="51">
        <v>-39290</v>
      </c>
    </row>
    <row r="22" spans="1:9" ht="14.25">
      <c r="A22" s="1" t="s">
        <v>99</v>
      </c>
      <c r="E22" s="51">
        <v>-14210</v>
      </c>
      <c r="F22" s="127">
        <v>-5712</v>
      </c>
      <c r="G22" s="46"/>
      <c r="H22" s="46">
        <v>-21523</v>
      </c>
      <c r="I22" s="46">
        <v>-13194</v>
      </c>
    </row>
    <row r="23" spans="1:9" ht="15">
      <c r="A23" s="1" t="s">
        <v>27</v>
      </c>
      <c r="E23" s="51">
        <v>-692</v>
      </c>
      <c r="F23" s="112">
        <v>-1129</v>
      </c>
      <c r="G23" s="52"/>
      <c r="H23" s="51">
        <v>-2274</v>
      </c>
      <c r="I23" s="51">
        <v>-3375</v>
      </c>
    </row>
    <row r="24" spans="1:9" ht="14.25">
      <c r="A24" s="1" t="s">
        <v>120</v>
      </c>
      <c r="E24" s="51">
        <v>-1</v>
      </c>
      <c r="F24" s="112">
        <v>-1</v>
      </c>
      <c r="G24" s="46"/>
      <c r="H24" s="46">
        <v>-1</v>
      </c>
      <c r="I24" s="46">
        <v>-1</v>
      </c>
    </row>
    <row r="25" spans="5:9" ht="15.75" thickBot="1">
      <c r="E25" s="53"/>
      <c r="F25" s="110"/>
      <c r="G25" s="52"/>
      <c r="H25" s="53"/>
      <c r="I25" s="45"/>
    </row>
    <row r="26" spans="1:9" ht="14.25">
      <c r="A26" s="1" t="s">
        <v>100</v>
      </c>
      <c r="E26" s="112">
        <f>SUM(E18:E25)</f>
        <v>21575</v>
      </c>
      <c r="F26" s="112">
        <f>SUM(F18:F25)</f>
        <v>31095</v>
      </c>
      <c r="G26" s="112"/>
      <c r="H26" s="112">
        <f>SUM(H18:H25)</f>
        <v>103261</v>
      </c>
      <c r="I26" s="44">
        <f>SUM(I18:I25)</f>
        <v>81433</v>
      </c>
    </row>
    <row r="27" spans="5:9" ht="14.25">
      <c r="E27" s="112"/>
      <c r="F27" s="112"/>
      <c r="G27" s="112"/>
      <c r="H27" s="112"/>
      <c r="I27" s="44"/>
    </row>
    <row r="28" spans="1:11" ht="15">
      <c r="A28" s="1" t="s">
        <v>105</v>
      </c>
      <c r="E28" s="51">
        <v>-10806</v>
      </c>
      <c r="F28" s="112">
        <v>-9785</v>
      </c>
      <c r="G28" s="52"/>
      <c r="H28" s="51">
        <v>-32655</v>
      </c>
      <c r="I28" s="51">
        <v>-22514</v>
      </c>
      <c r="K28" s="2"/>
    </row>
    <row r="29" spans="5:9" ht="15" thickBot="1">
      <c r="E29" s="110"/>
      <c r="F29" s="110"/>
      <c r="G29" s="46"/>
      <c r="H29" s="110"/>
      <c r="I29" s="110"/>
    </row>
    <row r="30" spans="1:9" ht="14.25">
      <c r="A30" s="1" t="s">
        <v>101</v>
      </c>
      <c r="E30" s="129">
        <f>SUM(E26:E29)</f>
        <v>10769</v>
      </c>
      <c r="F30" s="129">
        <f>SUM(F26:F29)</f>
        <v>21310</v>
      </c>
      <c r="G30" s="129"/>
      <c r="H30" s="129">
        <f>SUM(H26:H29)</f>
        <v>70606</v>
      </c>
      <c r="I30" s="44">
        <f>SUM(I26:I29)</f>
        <v>58919</v>
      </c>
    </row>
    <row r="31" spans="5:9" ht="14.25">
      <c r="E31" s="129"/>
      <c r="F31" s="129"/>
      <c r="G31" s="129"/>
      <c r="H31" s="129"/>
      <c r="I31" s="44"/>
    </row>
    <row r="32" spans="1:9" ht="14.25">
      <c r="A32" s="1" t="s">
        <v>102</v>
      </c>
      <c r="E32" s="112"/>
      <c r="F32" s="112"/>
      <c r="G32" s="112"/>
      <c r="H32" s="112"/>
      <c r="I32" s="44"/>
    </row>
    <row r="33" spans="1:9" ht="14.25">
      <c r="A33" s="1" t="s">
        <v>103</v>
      </c>
      <c r="E33" s="112">
        <v>10733</v>
      </c>
      <c r="F33" s="112">
        <v>21319</v>
      </c>
      <c r="G33" s="112"/>
      <c r="H33" s="112">
        <v>66698</v>
      </c>
      <c r="I33" s="44">
        <v>58054</v>
      </c>
    </row>
    <row r="34" spans="1:9" ht="14.25">
      <c r="A34" s="1" t="s">
        <v>15</v>
      </c>
      <c r="E34" s="46">
        <v>36</v>
      </c>
      <c r="F34" s="46">
        <v>-9</v>
      </c>
      <c r="G34" s="46"/>
      <c r="H34" s="46">
        <v>3908</v>
      </c>
      <c r="I34" s="47">
        <v>865</v>
      </c>
    </row>
    <row r="35" spans="5:9" ht="15" thickBot="1">
      <c r="E35" s="130">
        <f>SUM(E33:E34)</f>
        <v>10769</v>
      </c>
      <c r="F35" s="130">
        <f>SUM(F33:F34)</f>
        <v>21310</v>
      </c>
      <c r="G35" s="46"/>
      <c r="H35" s="130">
        <f>SUM(H33:H34)</f>
        <v>70606</v>
      </c>
      <c r="I35" s="111">
        <f>SUM(I33:I34)</f>
        <v>58919</v>
      </c>
    </row>
    <row r="36" spans="1:9" ht="15.75" thickTop="1">
      <c r="A36" s="8"/>
      <c r="B36" s="14"/>
      <c r="C36" s="14"/>
      <c r="D36" s="15"/>
      <c r="E36" s="66"/>
      <c r="F36" s="66"/>
      <c r="G36" s="66"/>
      <c r="H36" s="66"/>
      <c r="I36" s="108"/>
    </row>
    <row r="37" spans="1:9" ht="14.25">
      <c r="A37" s="23" t="s">
        <v>22</v>
      </c>
      <c r="B37" s="23"/>
      <c r="C37" s="23"/>
      <c r="D37" s="56"/>
      <c r="E37" s="66"/>
      <c r="F37" s="67"/>
      <c r="G37" s="67"/>
      <c r="H37" s="67"/>
      <c r="I37" s="109"/>
    </row>
    <row r="38" spans="1:9" ht="14.25">
      <c r="A38" s="23" t="s">
        <v>106</v>
      </c>
      <c r="B38" s="23"/>
      <c r="C38" s="23"/>
      <c r="D38" s="56"/>
      <c r="E38" s="124"/>
      <c r="F38" s="124"/>
      <c r="G38" s="94"/>
      <c r="H38" s="124"/>
      <c r="I38" s="124"/>
    </row>
    <row r="39" spans="1:12" ht="14.25">
      <c r="A39" s="23" t="s">
        <v>107</v>
      </c>
      <c r="C39" s="23"/>
      <c r="E39" s="57">
        <f>(E33/239459)*100</f>
        <v>4.482186929704041</v>
      </c>
      <c r="F39" s="57">
        <f>(F33/239499)*100</f>
        <v>8.901498544879102</v>
      </c>
      <c r="G39" s="63"/>
      <c r="H39" s="57">
        <f>(H33/239467)*100</f>
        <v>27.85268951463041</v>
      </c>
      <c r="I39" s="57">
        <f>(I33/239507)*100</f>
        <v>24.238957525249784</v>
      </c>
      <c r="J39" s="122"/>
      <c r="K39" s="58"/>
      <c r="L39" s="58"/>
    </row>
    <row r="40" spans="1:12" ht="15" thickBot="1">
      <c r="A40" s="23" t="s">
        <v>108</v>
      </c>
      <c r="C40" s="23"/>
      <c r="E40" s="61">
        <f>E39</f>
        <v>4.482186929704041</v>
      </c>
      <c r="F40" s="61">
        <f>F39</f>
        <v>8.901498544879102</v>
      </c>
      <c r="G40" s="24"/>
      <c r="H40" s="61">
        <f>H39</f>
        <v>27.85268951463041</v>
      </c>
      <c r="I40" s="61">
        <f>I39</f>
        <v>24.238957525249784</v>
      </c>
      <c r="K40" s="58"/>
      <c r="L40" s="58"/>
    </row>
    <row r="41" spans="1:9" ht="15" thickTop="1">
      <c r="A41" s="23"/>
      <c r="B41" s="23"/>
      <c r="C41" s="23"/>
      <c r="E41" s="68"/>
      <c r="F41" s="89"/>
      <c r="G41" s="24"/>
      <c r="H41" s="68"/>
      <c r="I41" s="89"/>
    </row>
    <row r="42" spans="1:7" ht="14.25">
      <c r="A42" s="23"/>
      <c r="B42" s="23"/>
      <c r="C42" s="23"/>
      <c r="E42" s="78"/>
      <c r="F42" s="13"/>
      <c r="G42" s="79"/>
    </row>
    <row r="43" spans="1:10" s="3" customFormat="1" ht="15">
      <c r="A43" s="139" t="s">
        <v>77</v>
      </c>
      <c r="B43" s="139"/>
      <c r="C43" s="139"/>
      <c r="D43" s="139"/>
      <c r="E43" s="139"/>
      <c r="F43" s="139"/>
      <c r="G43" s="139"/>
      <c r="H43" s="139"/>
      <c r="I43" s="139"/>
      <c r="J43" s="59"/>
    </row>
    <row r="44" spans="1:10" s="13" customFormat="1" ht="12.75">
      <c r="A44" s="139" t="s">
        <v>132</v>
      </c>
      <c r="B44" s="139"/>
      <c r="C44" s="139"/>
      <c r="D44" s="139"/>
      <c r="E44" s="139"/>
      <c r="F44" s="139"/>
      <c r="G44" s="139"/>
      <c r="H44" s="139"/>
      <c r="I44" s="139"/>
      <c r="J44" s="69"/>
    </row>
    <row r="45" spans="1:9" ht="15" customHeight="1">
      <c r="A45" s="139" t="s">
        <v>109</v>
      </c>
      <c r="B45" s="139"/>
      <c r="C45" s="139"/>
      <c r="D45" s="139"/>
      <c r="E45" s="139"/>
      <c r="F45" s="139"/>
      <c r="G45" s="139"/>
      <c r="H45" s="139"/>
      <c r="I45" s="139"/>
    </row>
    <row r="46" ht="15">
      <c r="B46" s="39" t="s">
        <v>18</v>
      </c>
    </row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22" sqref="A22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L1" s="125"/>
      <c r="M1" s="77"/>
    </row>
    <row r="2" spans="1:9" s="13" customFormat="1" ht="15.75">
      <c r="A2" s="12" t="str">
        <f>ConsolIncStatement!A2</f>
        <v>Interim Financial Report For The Third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9 Months Ended 30 September 2008</v>
      </c>
      <c r="B4" s="26"/>
      <c r="C4" s="26"/>
      <c r="D4" s="26"/>
      <c r="E4" s="26"/>
      <c r="F4" s="26"/>
      <c r="G4" s="23"/>
      <c r="H4" s="23"/>
      <c r="I4" s="23"/>
    </row>
    <row r="5" spans="4:13" s="13" customFormat="1" ht="14.25">
      <c r="D5" s="27" t="s">
        <v>18</v>
      </c>
      <c r="E5" s="27" t="s">
        <v>136</v>
      </c>
      <c r="F5" s="28"/>
      <c r="G5" s="27"/>
      <c r="H5" s="27"/>
      <c r="I5" s="27" t="s">
        <v>135</v>
      </c>
      <c r="J5" s="27"/>
      <c r="K5" s="27"/>
      <c r="L5" s="27"/>
      <c r="M5" s="29"/>
    </row>
    <row r="6" spans="1:16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9" t="s">
        <v>36</v>
      </c>
      <c r="I6" s="29" t="s">
        <v>35</v>
      </c>
      <c r="J6" s="28" t="s">
        <v>59</v>
      </c>
      <c r="K6" s="29"/>
      <c r="L6" s="29" t="s">
        <v>95</v>
      </c>
      <c r="M6" s="27"/>
      <c r="P6" s="33"/>
    </row>
    <row r="7" spans="1:16" s="13" customFormat="1" ht="15">
      <c r="A7" s="30"/>
      <c r="B7" s="94"/>
      <c r="C7" s="94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41</v>
      </c>
      <c r="I7" s="31" t="s">
        <v>40</v>
      </c>
      <c r="J7" s="31" t="s">
        <v>39</v>
      </c>
      <c r="K7" s="105" t="s">
        <v>42</v>
      </c>
      <c r="L7" s="31" t="s">
        <v>96</v>
      </c>
      <c r="M7" s="105" t="s">
        <v>42</v>
      </c>
      <c r="P7" s="33"/>
    </row>
    <row r="8" spans="1:16" s="13" customFormat="1" ht="15">
      <c r="A8" s="32"/>
      <c r="B8" s="94"/>
      <c r="C8" s="94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  <c r="P8" s="33"/>
    </row>
    <row r="9" spans="1:16" s="13" customFormat="1" ht="14.25">
      <c r="A9" s="93" t="s">
        <v>134</v>
      </c>
      <c r="B9" s="92"/>
      <c r="C9" s="92"/>
      <c r="D9" s="27"/>
      <c r="E9" s="27"/>
      <c r="F9" s="27"/>
      <c r="G9" s="27"/>
      <c r="H9" s="27"/>
      <c r="I9" s="27"/>
      <c r="J9" s="27"/>
      <c r="K9" s="33"/>
      <c r="L9" s="33"/>
      <c r="M9" s="33"/>
      <c r="P9" s="33"/>
    </row>
    <row r="10" spans="1:16" s="13" customFormat="1" ht="14.25">
      <c r="A10" s="27" t="s">
        <v>137</v>
      </c>
      <c r="B10" s="94"/>
      <c r="C10" s="94"/>
      <c r="D10" s="27">
        <v>241393</v>
      </c>
      <c r="E10" s="27">
        <v>6952</v>
      </c>
      <c r="F10" s="27">
        <v>11263</v>
      </c>
      <c r="G10" s="27">
        <v>19509</v>
      </c>
      <c r="H10" s="27">
        <v>-3095</v>
      </c>
      <c r="I10" s="27">
        <v>799786</v>
      </c>
      <c r="J10" s="27">
        <v>2088</v>
      </c>
      <c r="K10" s="33">
        <f>SUM(D10:J10)</f>
        <v>1077896</v>
      </c>
      <c r="L10" s="82">
        <v>108628</v>
      </c>
      <c r="M10" s="91">
        <f>SUM(K10:L10)</f>
        <v>1186524</v>
      </c>
      <c r="P10" s="33"/>
    </row>
    <row r="11" spans="1:16" s="13" customFormat="1" ht="14.25">
      <c r="A11" s="121" t="s">
        <v>139</v>
      </c>
      <c r="D11" s="31"/>
      <c r="E11" s="117"/>
      <c r="F11" s="118"/>
      <c r="G11" s="117">
        <v>757</v>
      </c>
      <c r="H11" s="119"/>
      <c r="I11" s="119">
        <v>-757</v>
      </c>
      <c r="J11" s="117"/>
      <c r="K11" s="120">
        <f>SUM(D11:J11)</f>
        <v>0</v>
      </c>
      <c r="L11" s="119"/>
      <c r="M11" s="120">
        <f>SUM(K11:L11)</f>
        <v>0</v>
      </c>
      <c r="P11" s="113"/>
    </row>
    <row r="12" spans="1:16" s="13" customFormat="1" ht="14.25">
      <c r="A12" s="93" t="s">
        <v>138</v>
      </c>
      <c r="B12" s="92"/>
      <c r="C12" s="92"/>
      <c r="D12" s="27">
        <f>SUM(D10:D11)</f>
        <v>241393</v>
      </c>
      <c r="E12" s="27">
        <f aca="true" t="shared" si="0" ref="E12:J12">SUM(E10:E11)</f>
        <v>6952</v>
      </c>
      <c r="F12" s="27">
        <f t="shared" si="0"/>
        <v>11263</v>
      </c>
      <c r="G12" s="27">
        <f t="shared" si="0"/>
        <v>20266</v>
      </c>
      <c r="H12" s="27">
        <f t="shared" si="0"/>
        <v>-3095</v>
      </c>
      <c r="I12" s="27">
        <f t="shared" si="0"/>
        <v>799029</v>
      </c>
      <c r="J12" s="27">
        <f t="shared" si="0"/>
        <v>2088</v>
      </c>
      <c r="K12" s="82">
        <f>SUM(D12:J12)</f>
        <v>1077896</v>
      </c>
      <c r="L12" s="82">
        <v>108628</v>
      </c>
      <c r="M12" s="91">
        <f>SUM(K12:L12)</f>
        <v>1186524</v>
      </c>
      <c r="N12" s="84"/>
      <c r="P12" s="71"/>
    </row>
    <row r="13" spans="1:16" s="13" customFormat="1" ht="14.25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91"/>
      <c r="P13" s="71"/>
    </row>
    <row r="14" spans="1:16" s="13" customFormat="1" ht="14.25">
      <c r="A14" s="27" t="s">
        <v>128</v>
      </c>
      <c r="D14" s="27"/>
      <c r="E14" s="27"/>
      <c r="F14" s="27"/>
      <c r="G14" s="27"/>
      <c r="H14" s="27"/>
      <c r="I14" s="27"/>
      <c r="J14" s="27"/>
      <c r="K14" s="27"/>
      <c r="L14" s="27"/>
      <c r="M14" s="91">
        <f>SUM(K14:L14)</f>
        <v>0</v>
      </c>
      <c r="P14" s="71"/>
    </row>
    <row r="15" spans="1:16" s="13" customFormat="1" ht="14.25">
      <c r="A15" s="27" t="s">
        <v>129</v>
      </c>
      <c r="D15" s="27"/>
      <c r="E15" s="27"/>
      <c r="F15" s="27"/>
      <c r="G15" s="27"/>
      <c r="H15" s="27"/>
      <c r="I15" s="27"/>
      <c r="J15" s="27"/>
      <c r="K15" s="27"/>
      <c r="L15" s="27"/>
      <c r="M15" s="91"/>
      <c r="P15" s="71"/>
    </row>
    <row r="16" spans="1:16" s="13" customFormat="1" ht="14.25">
      <c r="A16" s="27"/>
      <c r="D16" s="27"/>
      <c r="E16" s="27"/>
      <c r="F16" s="27"/>
      <c r="G16" s="27"/>
      <c r="H16" s="27"/>
      <c r="I16" s="27"/>
      <c r="J16" s="27"/>
      <c r="K16" s="27"/>
      <c r="L16" s="27"/>
      <c r="M16" s="91"/>
      <c r="P16" s="71"/>
    </row>
    <row r="17" spans="1:16" s="13" customFormat="1" ht="14.25">
      <c r="A17" s="27" t="s">
        <v>60</v>
      </c>
      <c r="D17" s="34"/>
      <c r="E17" s="34"/>
      <c r="F17" s="34"/>
      <c r="G17" s="42">
        <f>-4395+757+3638+7693+757</f>
        <v>8450</v>
      </c>
      <c r="H17" s="34"/>
      <c r="I17" s="27"/>
      <c r="J17" s="34"/>
      <c r="K17" s="82">
        <f>SUM(D17:J17)</f>
        <v>8450</v>
      </c>
      <c r="L17" s="42">
        <f>-2385-34+2419-630</f>
        <v>-630</v>
      </c>
      <c r="M17" s="91">
        <f>SUM(K17:L17)</f>
        <v>7820</v>
      </c>
      <c r="P17" s="114"/>
    </row>
    <row r="18" spans="1:16" s="13" customFormat="1" ht="14.25">
      <c r="A18" s="27"/>
      <c r="D18" s="34"/>
      <c r="E18" s="34"/>
      <c r="F18" s="34"/>
      <c r="G18" s="34"/>
      <c r="H18" s="34"/>
      <c r="I18" s="27"/>
      <c r="J18" s="34"/>
      <c r="K18" s="82"/>
      <c r="L18" s="34"/>
      <c r="M18" s="91"/>
      <c r="P18" s="115"/>
    </row>
    <row r="19" spans="1:16" s="13" customFormat="1" ht="14.25">
      <c r="A19" s="27" t="s">
        <v>69</v>
      </c>
      <c r="D19" s="34"/>
      <c r="E19" s="34"/>
      <c r="F19" s="34"/>
      <c r="G19" s="34"/>
      <c r="H19" s="42">
        <f>-3139+3095-46</f>
        <v>-90</v>
      </c>
      <c r="I19" s="27"/>
      <c r="J19" s="42"/>
      <c r="K19" s="82">
        <f>SUM(D19:J19)</f>
        <v>-90</v>
      </c>
      <c r="L19" s="42"/>
      <c r="M19" s="91">
        <f>SUM(K19:L19)</f>
        <v>-90</v>
      </c>
      <c r="P19" s="115"/>
    </row>
    <row r="20" spans="1:16" s="13" customFormat="1" ht="14.25">
      <c r="A20" s="27"/>
      <c r="D20" s="34"/>
      <c r="E20" s="34"/>
      <c r="F20" s="34"/>
      <c r="G20" s="34"/>
      <c r="H20" s="34"/>
      <c r="I20" s="27"/>
      <c r="J20" s="34"/>
      <c r="K20" s="82"/>
      <c r="L20" s="34"/>
      <c r="M20" s="91"/>
      <c r="P20" s="115"/>
    </row>
    <row r="21" spans="1:16" s="13" customFormat="1" ht="14.25">
      <c r="A21" s="27" t="s">
        <v>101</v>
      </c>
      <c r="D21" s="27"/>
      <c r="E21" s="27"/>
      <c r="F21" s="27"/>
      <c r="G21" s="27"/>
      <c r="H21" s="34"/>
      <c r="I21" s="135">
        <v>66698</v>
      </c>
      <c r="J21" s="34"/>
      <c r="K21" s="82">
        <f>SUM(D21:J21)</f>
        <v>66698</v>
      </c>
      <c r="L21" s="82">
        <f>3872-3872+3908</f>
        <v>3908</v>
      </c>
      <c r="M21" s="91">
        <f>SUM(K21:L21)</f>
        <v>70606</v>
      </c>
      <c r="P21" s="71"/>
    </row>
    <row r="22" spans="1:16" s="13" customFormat="1" ht="14.25">
      <c r="A22" s="27"/>
      <c r="D22" s="27"/>
      <c r="E22" s="27"/>
      <c r="F22" s="27"/>
      <c r="G22" s="27"/>
      <c r="H22" s="34"/>
      <c r="I22" s="70"/>
      <c r="J22" s="34"/>
      <c r="K22" s="82"/>
      <c r="L22" s="34"/>
      <c r="M22" s="91"/>
      <c r="P22" s="71"/>
    </row>
    <row r="23" spans="1:16" s="13" customFormat="1" ht="14.25">
      <c r="A23" s="27" t="s">
        <v>61</v>
      </c>
      <c r="D23" s="27"/>
      <c r="E23" s="27"/>
      <c r="F23" s="27"/>
      <c r="G23" s="27"/>
      <c r="H23" s="34"/>
      <c r="I23" s="42">
        <f>-19157-7974</f>
        <v>-27131</v>
      </c>
      <c r="J23" s="34"/>
      <c r="K23" s="82">
        <f>SUM(D23:J23)</f>
        <v>-27131</v>
      </c>
      <c r="L23" s="34"/>
      <c r="M23" s="91">
        <f>SUM(K23:L23)</f>
        <v>-27131</v>
      </c>
      <c r="N23" s="103"/>
      <c r="P23" s="71"/>
    </row>
    <row r="24" spans="1:16" s="13" customFormat="1" ht="14.25">
      <c r="A24" s="27"/>
      <c r="D24" s="27"/>
      <c r="E24" s="27"/>
      <c r="F24" s="27"/>
      <c r="G24" s="27"/>
      <c r="H24" s="27"/>
      <c r="I24" s="27"/>
      <c r="J24" s="27"/>
      <c r="K24" s="27"/>
      <c r="L24" s="27"/>
      <c r="M24" s="90"/>
      <c r="P24" s="71"/>
    </row>
    <row r="25" spans="1:16" s="13" customFormat="1" ht="15" thickBot="1">
      <c r="A25" s="93" t="s">
        <v>146</v>
      </c>
      <c r="B25" s="92"/>
      <c r="C25" s="92"/>
      <c r="D25" s="36">
        <f aca="true" t="shared" si="1" ref="D25:M25">SUM(D12:D24)</f>
        <v>241393</v>
      </c>
      <c r="E25" s="36">
        <f t="shared" si="1"/>
        <v>6952</v>
      </c>
      <c r="F25" s="36">
        <f t="shared" si="1"/>
        <v>11263</v>
      </c>
      <c r="G25" s="36">
        <f t="shared" si="1"/>
        <v>28716</v>
      </c>
      <c r="H25" s="36">
        <f t="shared" si="1"/>
        <v>-3185</v>
      </c>
      <c r="I25" s="36">
        <f t="shared" si="1"/>
        <v>838596</v>
      </c>
      <c r="J25" s="43">
        <f t="shared" si="1"/>
        <v>2088</v>
      </c>
      <c r="K25" s="43">
        <f t="shared" si="1"/>
        <v>1125823</v>
      </c>
      <c r="L25" s="43">
        <f t="shared" si="1"/>
        <v>111906</v>
      </c>
      <c r="M25" s="36">
        <f t="shared" si="1"/>
        <v>1237729</v>
      </c>
      <c r="N25" s="84"/>
      <c r="P25" s="71"/>
    </row>
    <row r="26" spans="1:16" s="13" customFormat="1" ht="15" thickTop="1">
      <c r="A26" s="27"/>
      <c r="D26" s="71"/>
      <c r="E26" s="71"/>
      <c r="F26" s="71"/>
      <c r="G26" s="71"/>
      <c r="H26" s="71"/>
      <c r="I26" s="71"/>
      <c r="J26" s="72"/>
      <c r="K26" s="72"/>
      <c r="L26" s="72"/>
      <c r="M26" s="71"/>
      <c r="P26" s="116"/>
    </row>
    <row r="27" spans="1:16" s="13" customFormat="1" ht="14.25">
      <c r="A27" s="27"/>
      <c r="D27" s="71"/>
      <c r="E27" s="71"/>
      <c r="F27" s="71"/>
      <c r="G27" s="71"/>
      <c r="H27" s="71"/>
      <c r="I27" s="71"/>
      <c r="J27" s="72"/>
      <c r="K27" s="72"/>
      <c r="L27" s="72"/>
      <c r="M27" s="71"/>
      <c r="P27" s="116"/>
    </row>
    <row r="28" spans="1:13" s="13" customFormat="1" ht="14.25">
      <c r="A28" s="27"/>
      <c r="D28" s="71"/>
      <c r="E28" s="71"/>
      <c r="F28" s="71"/>
      <c r="G28" s="71"/>
      <c r="H28" s="71"/>
      <c r="I28" s="71"/>
      <c r="J28" s="72"/>
      <c r="K28" s="72"/>
      <c r="L28" s="72"/>
      <c r="M28" s="71"/>
    </row>
    <row r="29" spans="1:14" s="13" customFormat="1" ht="15">
      <c r="A29" s="140" t="s">
        <v>74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s="13" customFormat="1" ht="15">
      <c r="A30" s="138" t="s">
        <v>133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1:13" s="13" customFormat="1" ht="15">
      <c r="A31" s="138" t="s">
        <v>110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</row>
    <row r="32" spans="1:12" s="13" customFormat="1" ht="14.25">
      <c r="A32" s="97"/>
      <c r="D32" s="71"/>
      <c r="E32" s="71"/>
      <c r="F32" s="71"/>
      <c r="G32" s="71"/>
      <c r="H32" s="71"/>
      <c r="I32" s="71"/>
      <c r="J32" s="72"/>
      <c r="K32" s="72"/>
      <c r="L32" s="72"/>
    </row>
    <row r="33" spans="1:12" s="13" customFormat="1" ht="14.25">
      <c r="A33" s="97"/>
      <c r="D33" s="71"/>
      <c r="E33" s="71"/>
      <c r="F33" s="71"/>
      <c r="G33" s="71"/>
      <c r="H33" s="71"/>
      <c r="I33" s="71"/>
      <c r="J33" s="72"/>
      <c r="K33" s="72"/>
      <c r="L33" s="72"/>
    </row>
    <row r="34" spans="1:12" s="13" customFormat="1" ht="14.25">
      <c r="A34" s="97"/>
      <c r="D34" s="71"/>
      <c r="E34" s="71"/>
      <c r="F34" s="71"/>
      <c r="G34" s="71"/>
      <c r="H34" s="71"/>
      <c r="I34" s="71"/>
      <c r="J34" s="72"/>
      <c r="K34" s="72"/>
      <c r="L34" s="72"/>
    </row>
    <row r="35" spans="1:12" s="13" customFormat="1" ht="14.25">
      <c r="A35" s="97"/>
      <c r="D35" s="71"/>
      <c r="E35" s="71"/>
      <c r="F35" s="71"/>
      <c r="G35" s="71"/>
      <c r="H35" s="71"/>
      <c r="I35" s="71"/>
      <c r="J35" s="72"/>
      <c r="K35" s="72"/>
      <c r="L35" s="72"/>
    </row>
    <row r="36" spans="1:12" s="13" customFormat="1" ht="14.25">
      <c r="A36" s="97"/>
      <c r="D36" s="71"/>
      <c r="E36" s="71"/>
      <c r="F36" s="71"/>
      <c r="G36" s="71"/>
      <c r="H36" s="71"/>
      <c r="I36" s="71"/>
      <c r="J36" s="72"/>
      <c r="K36" s="72"/>
      <c r="L36" s="72"/>
    </row>
    <row r="37" spans="1:12" s="13" customFormat="1" ht="14.25">
      <c r="A37" s="97"/>
      <c r="D37" s="71"/>
      <c r="E37" s="71"/>
      <c r="F37" s="71"/>
      <c r="G37" s="71"/>
      <c r="H37" s="71"/>
      <c r="I37" s="71"/>
      <c r="J37" s="72"/>
      <c r="K37" s="72"/>
      <c r="L37" s="72"/>
    </row>
    <row r="38" spans="1:13" s="13" customFormat="1" ht="14.25">
      <c r="A38" s="106"/>
      <c r="D38" s="71"/>
      <c r="E38" s="71"/>
      <c r="F38" s="71"/>
      <c r="G38" s="71"/>
      <c r="H38" s="71"/>
      <c r="I38" s="71"/>
      <c r="J38" s="72"/>
      <c r="K38" s="72"/>
      <c r="L38" s="72"/>
      <c r="M38" s="77"/>
    </row>
    <row r="39" spans="1:13" s="13" customFormat="1" ht="14.25">
      <c r="A39" s="27"/>
      <c r="B39" s="94"/>
      <c r="C39" s="94"/>
      <c r="D39" s="27"/>
      <c r="E39" s="27"/>
      <c r="F39" s="27"/>
      <c r="G39" s="27"/>
      <c r="H39" s="27"/>
      <c r="I39" s="27"/>
      <c r="J39" s="82"/>
      <c r="K39" s="82"/>
      <c r="L39" s="82"/>
      <c r="M39" s="90"/>
    </row>
    <row r="40" spans="1:13" s="13" customFormat="1" ht="14.25">
      <c r="A40" s="27"/>
      <c r="B40" s="94"/>
      <c r="C40" s="94"/>
      <c r="D40" s="27"/>
      <c r="E40" s="27"/>
      <c r="F40" s="27"/>
      <c r="G40" s="27"/>
      <c r="H40" s="27"/>
      <c r="I40" s="27"/>
      <c r="J40" s="82"/>
      <c r="K40" s="82"/>
      <c r="L40" s="82"/>
      <c r="M40" s="90"/>
    </row>
    <row r="41" spans="1:14" s="1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</sheetData>
  <sheetProtection/>
  <mergeCells count="3">
    <mergeCell ref="A29:N29"/>
    <mergeCell ref="A30:N30"/>
    <mergeCell ref="A31:M31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="75" zoomScaleNormal="75" zoomScalePageLayoutView="0" workbookViewId="0" topLeftCell="A1">
      <selection activeCell="I1" sqref="I1: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25"/>
      <c r="J1" s="4"/>
    </row>
    <row r="2" spans="1:8" ht="15">
      <c r="A2" s="9" t="s">
        <v>79</v>
      </c>
      <c r="B2" s="9"/>
      <c r="C2" s="10"/>
      <c r="D2" s="11"/>
      <c r="E2" s="11"/>
      <c r="F2" s="11"/>
      <c r="H2" s="81"/>
    </row>
    <row r="3" spans="1:6" ht="15">
      <c r="A3" s="9" t="str">
        <f>ConsolEquity!A2</f>
        <v>Interim Financial Report For The Third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9 Months Ended 30 September 2008</v>
      </c>
      <c r="B5" s="23"/>
      <c r="C5" s="23"/>
      <c r="D5" s="23"/>
    </row>
    <row r="6" spans="9:10" ht="14.25">
      <c r="I6" s="95"/>
      <c r="J6" s="95"/>
    </row>
    <row r="7" spans="9:10" ht="14.25">
      <c r="I7" s="22" t="s">
        <v>93</v>
      </c>
      <c r="J7" s="22" t="s">
        <v>93</v>
      </c>
    </row>
    <row r="8" spans="9:10" ht="14.25">
      <c r="I8" s="85" t="s">
        <v>147</v>
      </c>
      <c r="J8" s="123" t="s">
        <v>148</v>
      </c>
    </row>
    <row r="9" spans="9:10" ht="14.25">
      <c r="I9" s="86" t="s">
        <v>0</v>
      </c>
      <c r="J9" s="86" t="s">
        <v>0</v>
      </c>
    </row>
    <row r="10" ht="14.25">
      <c r="A10" s="1" t="s">
        <v>43</v>
      </c>
    </row>
    <row r="12" spans="1:10" ht="14.25">
      <c r="A12" s="1" t="s">
        <v>44</v>
      </c>
      <c r="I12" s="66">
        <v>103261</v>
      </c>
      <c r="J12" s="2">
        <v>81433</v>
      </c>
    </row>
    <row r="13" spans="1:9" ht="14.25">
      <c r="A13" s="1" t="s">
        <v>45</v>
      </c>
      <c r="I13" s="63"/>
    </row>
    <row r="14" spans="1:10" ht="14.25">
      <c r="A14" s="1" t="s">
        <v>82</v>
      </c>
      <c r="I14" s="66">
        <f>13977+5270</f>
        <v>19247</v>
      </c>
      <c r="J14" s="66">
        <v>10578</v>
      </c>
    </row>
    <row r="15" spans="1:10" ht="14.25">
      <c r="A15" s="1" t="s">
        <v>83</v>
      </c>
      <c r="I15" s="66">
        <v>-17750</v>
      </c>
      <c r="J15" s="66">
        <v>-13641</v>
      </c>
    </row>
    <row r="16" spans="9:10" ht="15" thickBot="1">
      <c r="I16" s="131"/>
      <c r="J16" s="40"/>
    </row>
    <row r="17" spans="1:10" ht="14.25">
      <c r="A17" s="1" t="s">
        <v>46</v>
      </c>
      <c r="I17" s="66">
        <f>SUM(I12:I16)</f>
        <v>104758</v>
      </c>
      <c r="J17" s="2">
        <f>SUM(J12:J16)</f>
        <v>78370</v>
      </c>
    </row>
    <row r="18" spans="1:10" ht="14.25">
      <c r="A18" s="1" t="s">
        <v>84</v>
      </c>
      <c r="I18" s="66"/>
      <c r="J18" s="2"/>
    </row>
    <row r="19" spans="1:10" ht="14.25">
      <c r="A19" s="1" t="s">
        <v>85</v>
      </c>
      <c r="I19" s="66">
        <v>77706</v>
      </c>
      <c r="J19" s="2">
        <v>-70558</v>
      </c>
    </row>
    <row r="20" spans="1:10" ht="14.25">
      <c r="A20" s="1" t="s">
        <v>86</v>
      </c>
      <c r="I20" s="66">
        <v>-9750</v>
      </c>
      <c r="J20" s="2">
        <v>19354</v>
      </c>
    </row>
    <row r="21" spans="9:10" ht="15" thickBot="1">
      <c r="I21" s="131"/>
      <c r="J21" s="40"/>
    </row>
    <row r="22" spans="1:10" ht="14.25">
      <c r="A22" s="1" t="s">
        <v>47</v>
      </c>
      <c r="I22" s="66">
        <f>SUM(I17:I21)</f>
        <v>172714</v>
      </c>
      <c r="J22" s="2">
        <f>SUM(J17:J21)</f>
        <v>27166</v>
      </c>
    </row>
    <row r="23" spans="1:10" ht="14.25">
      <c r="A23" s="1" t="s">
        <v>48</v>
      </c>
      <c r="I23" s="66">
        <v>-2274</v>
      </c>
      <c r="J23" s="2">
        <v>-3375</v>
      </c>
    </row>
    <row r="24" spans="1:10" ht="14.25">
      <c r="A24" s="1" t="s">
        <v>49</v>
      </c>
      <c r="I24" s="66">
        <v>-27148</v>
      </c>
      <c r="J24" s="2">
        <v>-12453</v>
      </c>
    </row>
    <row r="25" ht="14.25">
      <c r="I25" s="63"/>
    </row>
    <row r="26" spans="1:10" ht="15" thickBot="1">
      <c r="A26" s="1" t="s">
        <v>50</v>
      </c>
      <c r="I26" s="132">
        <f>SUM(I22:I25)</f>
        <v>143292</v>
      </c>
      <c r="J26" s="7">
        <f>SUM(J22:J25)</f>
        <v>11338</v>
      </c>
    </row>
    <row r="27" spans="1:9" ht="14.25">
      <c r="A27" s="1" t="s">
        <v>18</v>
      </c>
      <c r="I27" s="63"/>
    </row>
    <row r="28" ht="14.25">
      <c r="A28" s="1" t="s">
        <v>51</v>
      </c>
    </row>
    <row r="29" spans="1:10" ht="14.25">
      <c r="A29" s="1" t="s">
        <v>87</v>
      </c>
      <c r="I29" s="80">
        <v>-45034</v>
      </c>
      <c r="J29" s="80">
        <v>-23981</v>
      </c>
    </row>
    <row r="30" spans="1:10" ht="14.25">
      <c r="A30" s="1" t="s">
        <v>88</v>
      </c>
      <c r="I30" s="2">
        <v>-11030</v>
      </c>
      <c r="J30" s="2">
        <v>-985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-56064</v>
      </c>
      <c r="J32" s="7">
        <f>SUM(J29:J31)</f>
        <v>-24966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-19158</v>
      </c>
      <c r="J36" s="2">
        <v>-17962</v>
      </c>
    </row>
    <row r="37" spans="1:10" ht="14.25">
      <c r="A37" s="1" t="s">
        <v>122</v>
      </c>
      <c r="I37" s="2">
        <v>-9379</v>
      </c>
      <c r="J37" s="2">
        <v>-11539</v>
      </c>
    </row>
    <row r="38" spans="1:10" ht="14.25">
      <c r="A38" s="1" t="s">
        <v>90</v>
      </c>
      <c r="I38" s="2">
        <v>-90</v>
      </c>
      <c r="J38" s="2">
        <v>-93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-28627</v>
      </c>
      <c r="J40" s="7">
        <f>SUM(J36:J39)</f>
        <v>-29594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58601</v>
      </c>
      <c r="J43" s="2">
        <f>J40+J32+J26</f>
        <v>-43222</v>
      </c>
    </row>
    <row r="44" spans="1:10" ht="14.25">
      <c r="A44" s="1" t="s">
        <v>71</v>
      </c>
      <c r="I44" s="2">
        <v>2418</v>
      </c>
      <c r="J44" s="2">
        <v>3773</v>
      </c>
    </row>
    <row r="45" spans="1:10" ht="14.25">
      <c r="A45" s="1" t="s">
        <v>72</v>
      </c>
      <c r="I45" s="2">
        <v>189923</v>
      </c>
      <c r="J45" s="2">
        <v>259345</v>
      </c>
    </row>
    <row r="46" spans="9:10" ht="14.25">
      <c r="I46" s="2"/>
      <c r="J46" s="2"/>
    </row>
    <row r="47" spans="1:10" ht="15" thickBot="1">
      <c r="A47" s="1" t="s">
        <v>141</v>
      </c>
      <c r="I47" s="41">
        <f>SUM(I43:I46)</f>
        <v>250942</v>
      </c>
      <c r="J47" s="41">
        <f>SUM(J43:J46)</f>
        <v>219896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123</v>
      </c>
      <c r="I50" s="6"/>
      <c r="J50" s="6"/>
    </row>
    <row r="51" spans="1:10" ht="14.25">
      <c r="A51" s="1" t="s">
        <v>124</v>
      </c>
      <c r="I51" s="6">
        <v>252258</v>
      </c>
      <c r="J51" s="6">
        <v>229282</v>
      </c>
    </row>
    <row r="52" spans="1:10" ht="14.25">
      <c r="A52" s="1" t="s">
        <v>125</v>
      </c>
      <c r="I52" s="6">
        <v>-1316</v>
      </c>
      <c r="J52" s="6">
        <v>-9386</v>
      </c>
    </row>
    <row r="53" spans="9:10" ht="15" thickBot="1">
      <c r="I53" s="41">
        <f>SUM(I51:I52)</f>
        <v>250942</v>
      </c>
      <c r="J53" s="41">
        <f>SUM(J51:J52)</f>
        <v>219896</v>
      </c>
    </row>
    <row r="54" spans="9:10" ht="15" thickTop="1">
      <c r="I54" s="2"/>
      <c r="J54" s="2"/>
    </row>
    <row r="55" spans="1:10" ht="15">
      <c r="A55" s="138" t="s">
        <v>78</v>
      </c>
      <c r="B55" s="138"/>
      <c r="C55" s="138"/>
      <c r="D55" s="138"/>
      <c r="E55" s="138"/>
      <c r="F55" s="138"/>
      <c r="G55" s="138"/>
      <c r="H55" s="138"/>
      <c r="I55" s="138"/>
      <c r="J55" s="138"/>
    </row>
    <row r="56" spans="1:10" ht="15">
      <c r="A56" s="138" t="s">
        <v>131</v>
      </c>
      <c r="B56" s="138"/>
      <c r="C56" s="138"/>
      <c r="D56" s="138"/>
      <c r="E56" s="138"/>
      <c r="F56" s="138"/>
      <c r="G56" s="138"/>
      <c r="H56" s="138"/>
      <c r="I56" s="138"/>
      <c r="J56" s="138"/>
    </row>
    <row r="57" spans="1:10" ht="15">
      <c r="A57" s="138" t="s">
        <v>109</v>
      </c>
      <c r="B57" s="138"/>
      <c r="C57" s="138"/>
      <c r="D57" s="138"/>
      <c r="E57" s="138"/>
      <c r="F57" s="138"/>
      <c r="G57" s="138"/>
      <c r="H57" s="138"/>
      <c r="I57" s="138"/>
      <c r="J57" s="138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2008-11-24T07:19:40Z</cp:lastPrinted>
  <dcterms:created xsi:type="dcterms:W3CDTF">2002-11-10T14:09:50Z</dcterms:created>
  <dcterms:modified xsi:type="dcterms:W3CDTF">2008-11-24T10:18:15Z</dcterms:modified>
  <cp:category/>
  <cp:version/>
  <cp:contentType/>
  <cp:contentStatus/>
</cp:coreProperties>
</file>